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fgaut\Documents\ENSEIGNEM\cas\casimportexportFRGB\TDMuebleetStyle\"/>
    </mc:Choice>
  </mc:AlternateContent>
  <xr:revisionPtr revIDLastSave="0" documentId="13_ncr:1_{E4FA4C1C-9A83-48E9-9991-B415012EA37D}" xr6:coauthVersionLast="47" xr6:coauthVersionMax="47" xr10:uidLastSave="{00000000-0000-0000-0000-000000000000}"/>
  <bookViews>
    <workbookView xWindow="-103" yWindow="-103" windowWidth="19954" windowHeight="12652" xr2:uid="{53E1BDED-6C10-4636-BB50-B7BDD4AB9C9F}"/>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25" i="1"/>
  <c r="C45" i="1"/>
  <c r="C44" i="1"/>
  <c r="H43" i="1"/>
  <c r="G43" i="1"/>
  <c r="F44" i="1"/>
  <c r="C41" i="1"/>
  <c r="C40" i="1"/>
  <c r="C47" i="1" s="1"/>
  <c r="C49" i="1" s="1"/>
  <c r="D41" i="1"/>
  <c r="C18" i="1"/>
  <c r="C19" i="1" s="1"/>
  <c r="F16" i="1"/>
  <c r="F17" i="1"/>
  <c r="C16" i="1"/>
  <c r="C9" i="1"/>
  <c r="C12" i="1" s="1"/>
  <c r="E12" i="1" s="1"/>
  <c r="C5" i="1"/>
  <c r="C21" i="1" l="1"/>
  <c r="C25" i="1" l="1"/>
  <c r="C29" i="1"/>
  <c r="C31" i="1" l="1"/>
  <c r="E31" i="1" s="1"/>
</calcChain>
</file>

<file path=xl/sharedStrings.xml><?xml version="1.0" encoding="utf-8"?>
<sst xmlns="http://schemas.openxmlformats.org/spreadsheetml/2006/main" count="70" uniqueCount="62">
  <si>
    <t>Turquie</t>
  </si>
  <si>
    <t>FCA Istanbul</t>
  </si>
  <si>
    <t>Euros</t>
  </si>
  <si>
    <t>kg</t>
  </si>
  <si>
    <t>30 j par virement</t>
  </si>
  <si>
    <t>route</t>
  </si>
  <si>
    <t>Surtaxe gasoil</t>
  </si>
  <si>
    <t>4 jours</t>
  </si>
  <si>
    <t>DAP</t>
  </si>
  <si>
    <t>DAP Paris</t>
  </si>
  <si>
    <t>douane import</t>
  </si>
  <si>
    <t>Inde</t>
  </si>
  <si>
    <t>Torchon en coton</t>
  </si>
  <si>
    <t>par torchon</t>
  </si>
  <si>
    <t>FCA Bombay</t>
  </si>
  <si>
    <t>Poids</t>
  </si>
  <si>
    <t>3 palettes</t>
  </si>
  <si>
    <t>m3</t>
  </si>
  <si>
    <t>30% a la commande par virement</t>
  </si>
  <si>
    <t>Fret</t>
  </si>
  <si>
    <t>BAF</t>
  </si>
  <si>
    <t>Assurance</t>
  </si>
  <si>
    <t>CIP</t>
  </si>
  <si>
    <t>Dechargement</t>
  </si>
  <si>
    <t>transport Le Havre Paris</t>
  </si>
  <si>
    <t>32 jours</t>
  </si>
  <si>
    <t>Douane import</t>
  </si>
  <si>
    <t>DD</t>
  </si>
  <si>
    <t>Les importations</t>
  </si>
  <si>
    <t>T1</t>
  </si>
  <si>
    <t>Arrivée en gros puis sorties au fur et à mesure</t>
  </si>
  <si>
    <t>Entrepôt sous douane  à Paris</t>
  </si>
  <si>
    <t>Gestion export Canada</t>
  </si>
  <si>
    <t>FCA Ningbo</t>
  </si>
  <si>
    <t>CIP Toronto = maitrise du transport et des documents en triangulaire</t>
  </si>
  <si>
    <t>volume</t>
  </si>
  <si>
    <t>Manut</t>
  </si>
  <si>
    <t>Fuel</t>
  </si>
  <si>
    <t>Caf</t>
  </si>
  <si>
    <t>CPT</t>
  </si>
  <si>
    <t>Assurance marchandise</t>
  </si>
  <si>
    <t>Avarie  commune</t>
  </si>
  <si>
    <t>Pour calculer votre contribution dans le cadre d'une avarie commune, il faut suivre les principes des Règles d'York et d'Anvers, qui sont souvent utilisées dans ce type de situation. Voici les étapes principales :</t>
  </si>
  <si>
    <r>
      <t>1. Calcul de la valeur totale contributive</t>
    </r>
    <r>
      <rPr>
        <sz val="11"/>
        <color theme="1"/>
        <rFont val="Aptos Narrow"/>
        <family val="2"/>
        <scheme val="minor"/>
      </rPr>
      <t xml:space="preserve"> : On additionne la valeur du navire, de la cargaison et des soutes carburant :</t>
    </r>
  </si>
  <si>
    <t>Valeur du navire : 150 000 000 €</t>
  </si>
  <si>
    <t>Valeur de la marchandise : 225 000 000 €</t>
  </si>
  <si>
    <t>Valeur des soutes carburant : 4 006 000 €</t>
  </si>
  <si>
    <t>Total : 379 006 000 €</t>
  </si>
  <si>
    <r>
      <t>2. Calcul des dommages totaux</t>
    </r>
    <r>
      <rPr>
        <sz val="11"/>
        <color theme="1"/>
        <rFont val="Aptos Narrow"/>
        <family val="2"/>
        <scheme val="minor"/>
      </rPr>
      <t xml:space="preserve"> : On additionne les dommages au navire et à la cargaison :</t>
    </r>
  </si>
  <si>
    <t>Dommages au navire : 20 000 000 €</t>
  </si>
  <si>
    <t>Dommages à la cargaison : 3 000 000 €</t>
  </si>
  <si>
    <t>Total : 23 000 000 €</t>
  </si>
  <si>
    <r>
      <t>3. Taux de contribution</t>
    </r>
    <r>
      <rPr>
        <sz val="11"/>
        <color theme="1"/>
        <rFont val="Aptos Narrow"/>
        <family val="2"/>
        <scheme val="minor"/>
      </rPr>
      <t xml:space="preserve"> : On divise les dommages totaux par la valeur totale contributive :</t>
    </r>
  </si>
  <si>
    <r>
      <t>4. Contribution de votre expédition</t>
    </r>
    <r>
      <rPr>
        <sz val="11"/>
        <color theme="1"/>
        <rFont val="Aptos Narrow"/>
        <family val="2"/>
        <scheme val="minor"/>
      </rPr>
      <t xml:space="preserve"> : On applique ce taux à la valeur de votre expédition :</t>
    </r>
  </si>
  <si>
    <t>au minimum et selon valeur facture et risques humains</t>
  </si>
  <si>
    <t>Taux = ( 23 000 000 / 379 006 000  = 0,0607 ) (soit environ 6,07 %).</t>
  </si>
  <si>
    <t>Contribution = ( 250 000 x 0,0607= 15 175 € ).</t>
  </si>
  <si>
    <r>
      <t xml:space="preserve">Ainsi, vous devez contribuer environ </t>
    </r>
    <r>
      <rPr>
        <b/>
        <sz val="11"/>
        <color theme="1"/>
        <rFont val="Aptos Narrow"/>
        <family val="2"/>
        <scheme val="minor"/>
      </rPr>
      <t>15 175 €</t>
    </r>
    <r>
      <rPr>
        <sz val="11"/>
        <color theme="1"/>
        <rFont val="Aptos Narrow"/>
        <family val="2"/>
        <scheme val="minor"/>
      </rPr>
      <t xml:space="preserve"> pour cette avarie commune.</t>
    </r>
  </si>
  <si>
    <t>DDP HT</t>
  </si>
  <si>
    <t>Frais de stockage = + 28 jours</t>
  </si>
  <si>
    <t>Stock moyen</t>
  </si>
  <si>
    <t>rapport poids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</si>
</sst>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 x14ac:knownFonts="1">
    <font>
      <sz val="11"/>
      <color theme="1"/>
      <name val="Aptos Narrow"/>
      <family val="2"/>
      <scheme val="minor"/>
    </font>
    <font>
      <b/>
      <sz val="11"/>
      <color theme="1"/>
      <name val="Aptos Narrow"/>
      <family val="2"/>
      <scheme val="minor"/>
    </font>
    <font>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2" fillId="0" borderId="0" applyFont="0" applyFill="0" applyBorder="0" applyAlignment="0" applyProtection="0"/>
  </cellStyleXfs>
  <cellXfs count="8">
    <xf numFmtId="0" fontId="0" fillId="0" borderId="0" xfId="0"/>
    <xf numFmtId="0" fontId="1" fillId="0" borderId="0" xfId="0" applyFont="1"/>
    <xf numFmtId="0" fontId="0" fillId="0" borderId="0" xfId="0" applyAlignment="1">
      <alignment horizontal="left" vertical="center" indent="1"/>
    </xf>
    <xf numFmtId="0" fontId="1" fillId="0" borderId="0" xfId="0" applyFont="1" applyAlignment="1">
      <alignment horizontal="left" vertical="center" indent="1"/>
    </xf>
    <xf numFmtId="0" fontId="0" fillId="0" borderId="0" xfId="0" applyAlignment="1">
      <alignment horizontal="left" vertical="center" indent="2"/>
    </xf>
    <xf numFmtId="0" fontId="1" fillId="0" borderId="0" xfId="0" applyFont="1" applyAlignment="1">
      <alignment horizontal="left" vertical="center" indent="2"/>
    </xf>
    <xf numFmtId="44" fontId="0" fillId="0" borderId="0" xfId="1" applyFont="1"/>
    <xf numFmtId="0" fontId="3" fillId="0" borderId="0" xfId="0" applyFont="1"/>
  </cellXfs>
  <cellStyles count="2">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9365-885B-4683-914C-47F3C958B7BB}">
  <dimension ref="A3:H82"/>
  <sheetViews>
    <sheetView tabSelected="1" zoomScale="140" zoomScaleNormal="140" workbookViewId="0"/>
  </sheetViews>
  <sheetFormatPr baseColWidth="10" defaultRowHeight="14.6" x14ac:dyDescent="0.4"/>
  <cols>
    <col min="3" max="3" width="11.3828125" bestFit="1" customWidth="1"/>
  </cols>
  <sheetData>
    <row r="3" spans="1:8" x14ac:dyDescent="0.4">
      <c r="A3" s="1" t="s">
        <v>0</v>
      </c>
      <c r="C3" t="s">
        <v>12</v>
      </c>
      <c r="E3">
        <v>630251</v>
      </c>
    </row>
    <row r="5" spans="1:8" x14ac:dyDescent="0.4">
      <c r="A5" t="s">
        <v>1</v>
      </c>
      <c r="C5">
        <f>22500*1.75</f>
        <v>39375</v>
      </c>
      <c r="D5" t="s">
        <v>2</v>
      </c>
      <c r="E5">
        <v>1532</v>
      </c>
      <c r="F5" t="s">
        <v>3</v>
      </c>
      <c r="G5" t="s">
        <v>4</v>
      </c>
    </row>
    <row r="6" spans="1:8" x14ac:dyDescent="0.4">
      <c r="A6" t="s">
        <v>5</v>
      </c>
      <c r="C6" s="6">
        <v>1176</v>
      </c>
    </row>
    <row r="7" spans="1:8" x14ac:dyDescent="0.4">
      <c r="A7" t="s">
        <v>6</v>
      </c>
      <c r="C7" s="6">
        <v>111</v>
      </c>
      <c r="E7" s="1" t="s">
        <v>7</v>
      </c>
    </row>
    <row r="8" spans="1:8" x14ac:dyDescent="0.4">
      <c r="C8" s="6"/>
      <c r="F8" s="1" t="s">
        <v>60</v>
      </c>
      <c r="G8">
        <f>22500/300*4</f>
        <v>300</v>
      </c>
    </row>
    <row r="9" spans="1:8" x14ac:dyDescent="0.4">
      <c r="A9" t="s">
        <v>9</v>
      </c>
      <c r="C9" s="6">
        <f>SUM(C5:C8)</f>
        <v>40662</v>
      </c>
    </row>
    <row r="10" spans="1:8" x14ac:dyDescent="0.4">
      <c r="A10" t="s">
        <v>10</v>
      </c>
      <c r="C10" s="6">
        <v>50</v>
      </c>
    </row>
    <row r="11" spans="1:8" x14ac:dyDescent="0.4">
      <c r="C11" s="6"/>
    </row>
    <row r="12" spans="1:8" x14ac:dyDescent="0.4">
      <c r="A12" t="s">
        <v>58</v>
      </c>
      <c r="C12" s="6">
        <f>SUM(C9:C11)</f>
        <v>40712</v>
      </c>
      <c r="E12" s="6">
        <f>C12/22500</f>
        <v>1.8094222222222223</v>
      </c>
      <c r="F12" t="s">
        <v>13</v>
      </c>
    </row>
    <row r="14" spans="1:8" x14ac:dyDescent="0.4">
      <c r="A14" s="1" t="s">
        <v>11</v>
      </c>
    </row>
    <row r="16" spans="1:8" x14ac:dyDescent="0.4">
      <c r="A16" t="s">
        <v>14</v>
      </c>
      <c r="C16" s="6">
        <f>22500*1.1/1.1</f>
        <v>22500</v>
      </c>
      <c r="E16" t="s">
        <v>15</v>
      </c>
      <c r="F16">
        <f>(15*100)+60</f>
        <v>1560</v>
      </c>
      <c r="G16" t="s">
        <v>3</v>
      </c>
      <c r="H16" t="s">
        <v>16</v>
      </c>
    </row>
    <row r="17" spans="1:7" x14ac:dyDescent="0.4">
      <c r="C17" s="6"/>
      <c r="F17">
        <f>3*1.2</f>
        <v>3.5999999999999996</v>
      </c>
      <c r="G17" t="s">
        <v>17</v>
      </c>
    </row>
    <row r="18" spans="1:7" x14ac:dyDescent="0.4">
      <c r="A18" t="s">
        <v>19</v>
      </c>
      <c r="C18" s="6">
        <f>225*3.6</f>
        <v>810</v>
      </c>
      <c r="F18" t="s">
        <v>18</v>
      </c>
    </row>
    <row r="19" spans="1:7" x14ac:dyDescent="0.4">
      <c r="A19" t="s">
        <v>20</v>
      </c>
      <c r="C19" s="6">
        <f>C18*0.07</f>
        <v>56.7</v>
      </c>
    </row>
    <row r="20" spans="1:7" x14ac:dyDescent="0.4">
      <c r="A20" t="s">
        <v>21</v>
      </c>
      <c r="C20" s="6">
        <v>96</v>
      </c>
    </row>
    <row r="21" spans="1:7" x14ac:dyDescent="0.4">
      <c r="A21" t="s">
        <v>22</v>
      </c>
      <c r="C21" s="6">
        <f>SUM(C16:C20)</f>
        <v>23462.7</v>
      </c>
    </row>
    <row r="23" spans="1:7" x14ac:dyDescent="0.4">
      <c r="A23" t="s">
        <v>23</v>
      </c>
      <c r="C23" s="6">
        <v>115</v>
      </c>
    </row>
    <row r="24" spans="1:7" x14ac:dyDescent="0.4">
      <c r="A24" t="s">
        <v>24</v>
      </c>
      <c r="C24" s="6">
        <v>455</v>
      </c>
      <c r="E24" s="1" t="s">
        <v>25</v>
      </c>
      <c r="F24" t="s">
        <v>59</v>
      </c>
    </row>
    <row r="25" spans="1:7" x14ac:dyDescent="0.4">
      <c r="A25" s="1" t="s">
        <v>8</v>
      </c>
      <c r="C25" s="6">
        <f>SUM(C21:C24)</f>
        <v>24032.7</v>
      </c>
      <c r="F25" s="1" t="s">
        <v>60</v>
      </c>
      <c r="G25">
        <f>22500/300*28</f>
        <v>2100</v>
      </c>
    </row>
    <row r="27" spans="1:7" x14ac:dyDescent="0.4">
      <c r="A27" t="s">
        <v>26</v>
      </c>
      <c r="C27" s="6">
        <v>50</v>
      </c>
    </row>
    <row r="29" spans="1:7" x14ac:dyDescent="0.4">
      <c r="A29" t="s">
        <v>27</v>
      </c>
      <c r="C29" s="6">
        <f>0.096*C21</f>
        <v>2252.4192000000003</v>
      </c>
    </row>
    <row r="31" spans="1:7" x14ac:dyDescent="0.4">
      <c r="A31" t="s">
        <v>58</v>
      </c>
      <c r="C31" s="6">
        <f>SUM(C25:C30)</f>
        <v>26335.119200000001</v>
      </c>
      <c r="E31" s="6">
        <f>C31/22500</f>
        <v>1.1704497422222222</v>
      </c>
      <c r="F31" t="s">
        <v>13</v>
      </c>
    </row>
    <row r="34" spans="1:8" x14ac:dyDescent="0.4">
      <c r="A34" s="1" t="s">
        <v>28</v>
      </c>
    </row>
    <row r="35" spans="1:8" x14ac:dyDescent="0.4">
      <c r="B35" t="s">
        <v>30</v>
      </c>
    </row>
    <row r="36" spans="1:8" x14ac:dyDescent="0.4">
      <c r="B36" s="1" t="s">
        <v>31</v>
      </c>
    </row>
    <row r="37" spans="1:8" x14ac:dyDescent="0.4">
      <c r="C37" t="s">
        <v>29</v>
      </c>
    </row>
    <row r="39" spans="1:8" x14ac:dyDescent="0.4">
      <c r="A39" s="1" t="s">
        <v>32</v>
      </c>
      <c r="D39" s="7" t="s">
        <v>34</v>
      </c>
    </row>
    <row r="40" spans="1:8" x14ac:dyDescent="0.4">
      <c r="B40" t="s">
        <v>33</v>
      </c>
      <c r="C40" s="6">
        <f>115000/50*17/1.1</f>
        <v>35545.454545454544</v>
      </c>
    </row>
    <row r="41" spans="1:8" x14ac:dyDescent="0.4">
      <c r="B41" t="s">
        <v>36</v>
      </c>
      <c r="C41" s="6">
        <f>95/1.1</f>
        <v>86.36363636363636</v>
      </c>
      <c r="D41">
        <f>115000/500*0.55*0.4*0.4</f>
        <v>20.240000000000006</v>
      </c>
      <c r="E41" t="s">
        <v>17</v>
      </c>
      <c r="F41" t="s">
        <v>35</v>
      </c>
    </row>
    <row r="42" spans="1:8" x14ac:dyDescent="0.4">
      <c r="D42">
        <v>3750</v>
      </c>
      <c r="E42" t="s">
        <v>3</v>
      </c>
      <c r="F42" t="s">
        <v>61</v>
      </c>
    </row>
    <row r="43" spans="1:8" x14ac:dyDescent="0.4">
      <c r="B43" t="s">
        <v>19</v>
      </c>
      <c r="C43" s="6">
        <v>1800</v>
      </c>
      <c r="G43">
        <f>3750*0.49</f>
        <v>1837.5</v>
      </c>
      <c r="H43">
        <f>4000*0.45</f>
        <v>1800</v>
      </c>
    </row>
    <row r="44" spans="1:8" x14ac:dyDescent="0.4">
      <c r="B44" t="s">
        <v>37</v>
      </c>
      <c r="C44" s="6">
        <f>1800*0.06</f>
        <v>108</v>
      </c>
      <c r="F44">
        <f>20.24/6</f>
        <v>3.3733333333333331</v>
      </c>
    </row>
    <row r="45" spans="1:8" x14ac:dyDescent="0.4">
      <c r="B45" t="s">
        <v>38</v>
      </c>
      <c r="C45" s="6">
        <f>1908*0.02</f>
        <v>38.160000000000004</v>
      </c>
    </row>
    <row r="47" spans="1:8" x14ac:dyDescent="0.4">
      <c r="B47" t="s">
        <v>39</v>
      </c>
      <c r="C47" s="6">
        <f>SUM(C40:C46)</f>
        <v>37577.978181818187</v>
      </c>
    </row>
    <row r="49" spans="1:4" x14ac:dyDescent="0.4">
      <c r="B49" t="s">
        <v>22</v>
      </c>
      <c r="C49" s="6">
        <f>C47/(1-(1.1*0.012))</f>
        <v>38080.642664996136</v>
      </c>
    </row>
    <row r="52" spans="1:4" x14ac:dyDescent="0.4">
      <c r="A52" s="1" t="s">
        <v>40</v>
      </c>
    </row>
    <row r="53" spans="1:4" x14ac:dyDescent="0.4">
      <c r="B53" t="s">
        <v>41</v>
      </c>
      <c r="D53" t="s">
        <v>54</v>
      </c>
    </row>
    <row r="55" spans="1:4" x14ac:dyDescent="0.4">
      <c r="A55" t="s">
        <v>42</v>
      </c>
    </row>
    <row r="56" spans="1:4" x14ac:dyDescent="0.4">
      <c r="B56" s="2"/>
    </row>
    <row r="57" spans="1:4" x14ac:dyDescent="0.4">
      <c r="B57" s="3" t="s">
        <v>43</v>
      </c>
    </row>
    <row r="58" spans="1:4" x14ac:dyDescent="0.4">
      <c r="B58" s="2"/>
    </row>
    <row r="59" spans="1:4" x14ac:dyDescent="0.4">
      <c r="B59" s="2"/>
    </row>
    <row r="60" spans="1:4" x14ac:dyDescent="0.4">
      <c r="B60" s="4" t="s">
        <v>44</v>
      </c>
    </row>
    <row r="61" spans="1:4" x14ac:dyDescent="0.4">
      <c r="B61" s="4" t="s">
        <v>45</v>
      </c>
    </row>
    <row r="62" spans="1:4" x14ac:dyDescent="0.4">
      <c r="B62" s="4" t="s">
        <v>46</v>
      </c>
    </row>
    <row r="63" spans="1:4" x14ac:dyDescent="0.4">
      <c r="B63" s="5" t="s">
        <v>47</v>
      </c>
    </row>
    <row r="64" spans="1:4" x14ac:dyDescent="0.4">
      <c r="B64" s="2"/>
    </row>
    <row r="65" spans="2:2" x14ac:dyDescent="0.4">
      <c r="B65" s="3" t="s">
        <v>48</v>
      </c>
    </row>
    <row r="66" spans="2:2" x14ac:dyDescent="0.4">
      <c r="B66" s="2"/>
    </row>
    <row r="67" spans="2:2" x14ac:dyDescent="0.4">
      <c r="B67" s="2"/>
    </row>
    <row r="68" spans="2:2" x14ac:dyDescent="0.4">
      <c r="B68" s="4" t="s">
        <v>49</v>
      </c>
    </row>
    <row r="69" spans="2:2" x14ac:dyDescent="0.4">
      <c r="B69" s="4" t="s">
        <v>50</v>
      </c>
    </row>
    <row r="70" spans="2:2" x14ac:dyDescent="0.4">
      <c r="B70" s="5" t="s">
        <v>51</v>
      </c>
    </row>
    <row r="71" spans="2:2" x14ac:dyDescent="0.4">
      <c r="B71" s="2"/>
    </row>
    <row r="72" spans="2:2" x14ac:dyDescent="0.4">
      <c r="B72" s="3" t="s">
        <v>52</v>
      </c>
    </row>
    <row r="73" spans="2:2" x14ac:dyDescent="0.4">
      <c r="B73" s="2"/>
    </row>
    <row r="74" spans="2:2" x14ac:dyDescent="0.4">
      <c r="B74" s="2"/>
    </row>
    <row r="75" spans="2:2" x14ac:dyDescent="0.4">
      <c r="B75" s="4" t="s">
        <v>55</v>
      </c>
    </row>
    <row r="76" spans="2:2" x14ac:dyDescent="0.4">
      <c r="B76" s="2"/>
    </row>
    <row r="77" spans="2:2" x14ac:dyDescent="0.4">
      <c r="B77" s="3" t="s">
        <v>53</v>
      </c>
    </row>
    <row r="78" spans="2:2" x14ac:dyDescent="0.4">
      <c r="B78" s="2"/>
    </row>
    <row r="79" spans="2:2" x14ac:dyDescent="0.4">
      <c r="B79" s="2"/>
    </row>
    <row r="80" spans="2:2" x14ac:dyDescent="0.4">
      <c r="B80" s="4" t="s">
        <v>56</v>
      </c>
    </row>
    <row r="82" spans="2:2" x14ac:dyDescent="0.4">
      <c r="B82" t="s">
        <v>57</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Gauthier</dc:creator>
  <cp:lastModifiedBy>Frederic Gauthier</cp:lastModifiedBy>
  <cp:lastPrinted>2025-04-02T16:54:23Z</cp:lastPrinted>
  <dcterms:created xsi:type="dcterms:W3CDTF">2025-03-29T16:21:58Z</dcterms:created>
  <dcterms:modified xsi:type="dcterms:W3CDTF">2025-04-03T12:21:46Z</dcterms:modified>
</cp:coreProperties>
</file>