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aut\Documents\ENSEIGNEM\cas\transport FR\renaultInsset\"/>
    </mc:Choice>
  </mc:AlternateContent>
  <xr:revisionPtr revIDLastSave="0" documentId="8_{FC34C442-FBFD-485E-975E-81AEA512F7BA}" xr6:coauthVersionLast="47" xr6:coauthVersionMax="47" xr10:uidLastSave="{00000000-0000-0000-0000-000000000000}"/>
  <bookViews>
    <workbookView xWindow="-103" yWindow="-103" windowWidth="19954" windowHeight="12652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L25" i="1" s="1"/>
  <c r="J24" i="1"/>
  <c r="J28" i="1"/>
  <c r="K18" i="1"/>
  <c r="I17" i="1"/>
  <c r="G18" i="1"/>
  <c r="I15" i="1"/>
  <c r="J6" i="1"/>
  <c r="I14" i="1"/>
  <c r="K22" i="1" l="1"/>
  <c r="D15" i="1"/>
  <c r="G14" i="1"/>
  <c r="D14" i="1"/>
  <c r="J19" i="1"/>
  <c r="C14" i="1"/>
  <c r="G16" i="1"/>
  <c r="G15" i="1"/>
  <c r="C15" i="1"/>
  <c r="M15" i="1" l="1"/>
  <c r="M14" i="1"/>
</calcChain>
</file>

<file path=xl/sharedStrings.xml><?xml version="1.0" encoding="utf-8"?>
<sst xmlns="http://schemas.openxmlformats.org/spreadsheetml/2006/main" count="100" uniqueCount="93">
  <si>
    <t>Les références en stock sont de 54598 m3 4826 t 71042 € valeur FCA Cergy</t>
  </si>
  <si>
    <t>Celles pour le dépannage sont de 5460 m3 483 t 7 013 000 €</t>
  </si>
  <si>
    <t>Le rapport poids volume fait apparaitre une ascendance particulièrement forte du volume</t>
  </si>
  <si>
    <t>soit cubant 11,30 fois son poids pour le stock comme pour le volume</t>
  </si>
  <si>
    <t>(volume divisé par poids)</t>
  </si>
  <si>
    <t>1) calcul du stock</t>
  </si>
  <si>
    <t>Moyen de transport</t>
  </si>
  <si>
    <t>Volume unitaire</t>
  </si>
  <si>
    <t>nombre d'unités
de chargement</t>
  </si>
  <si>
    <t>Coüt unitaire</t>
  </si>
  <si>
    <t>Délai</t>
  </si>
  <si>
    <t>K70</t>
  </si>
  <si>
    <t>A à D</t>
  </si>
  <si>
    <t>total coût 
financier</t>
  </si>
  <si>
    <t>Routier</t>
  </si>
  <si>
    <t>A à C</t>
  </si>
  <si>
    <t>Combiné</t>
  </si>
  <si>
    <t>A à B</t>
  </si>
  <si>
    <t>Point de décision</t>
  </si>
  <si>
    <t>Le supplément du coût d'immobilisation de stock de la dernière colonne ne suffit pas à remettre en cause sa compétitivité.</t>
  </si>
  <si>
    <t>2) calcul du dépannage</t>
  </si>
  <si>
    <t>calcul des envois</t>
  </si>
  <si>
    <t>5460 m3 /6</t>
  </si>
  <si>
    <t>soit</t>
  </si>
  <si>
    <t>910 t taxable en aérien qui est supérieur au poids réel de 483 t</t>
  </si>
  <si>
    <t>5460m3/3</t>
  </si>
  <si>
    <t>1820 t taxable en routier qui est supérieur au poids réel de 483 t</t>
  </si>
  <si>
    <t>fréquence :</t>
  </si>
  <si>
    <t>3t033 taxable par jour en aérien soit 6t066 par jour en routier</t>
  </si>
  <si>
    <t>Route  Cergy Roissy</t>
  </si>
  <si>
    <t>(prix au 100 kgs)</t>
  </si>
  <si>
    <t>soit 109,18 €</t>
  </si>
  <si>
    <t>Fret 0,90 € x 3033 kgs soit</t>
  </si>
  <si>
    <t>frais de livraison 20,60 € les 100 kgs</t>
  </si>
  <si>
    <t>TOTAL</t>
  </si>
  <si>
    <t>cout total</t>
  </si>
  <si>
    <t>SOIT 224,64 € Le M3</t>
  </si>
  <si>
    <t>CONCLUSION : UNE ALTERNATIVE EN GROUPAGE ROUTIER EST A RECHERCHER POUR LE DEPANNAGE</t>
  </si>
  <si>
    <t>TURQUIE</t>
  </si>
  <si>
    <t>Stock 2015 m3</t>
  </si>
  <si>
    <t>183,542 t</t>
  </si>
  <si>
    <t>Urgent</t>
  </si>
  <si>
    <t>100,75 m3</t>
  </si>
  <si>
    <t>cf 5% de l'urgent en aérien</t>
  </si>
  <si>
    <t>20'</t>
  </si>
  <si>
    <t>27,02 m3</t>
  </si>
  <si>
    <t xml:space="preserve">d'où stock réel </t>
  </si>
  <si>
    <t>1914,25 m3</t>
  </si>
  <si>
    <t>70,845 ctrs</t>
  </si>
  <si>
    <t>coût 298,30+99,10 €+918,40 €+25,50€++173,40€ i.e. 1514,70 €</t>
  </si>
  <si>
    <t>coût par conteneur</t>
  </si>
  <si>
    <t>COUT TOTAL</t>
  </si>
  <si>
    <t>40'</t>
  </si>
  <si>
    <t>59,12 m3</t>
  </si>
  <si>
    <t>10% de perte de volume</t>
  </si>
  <si>
    <t>32,379 ctrs</t>
  </si>
  <si>
    <t>coût 298,30+99,10 €+1734,70 €+50€+173,40€ i.e. 2356,50€</t>
  </si>
  <si>
    <t>Camion</t>
  </si>
  <si>
    <t>70 m3</t>
  </si>
  <si>
    <t>28,785 semi remorques</t>
  </si>
  <si>
    <t>Délai 15 jours</t>
  </si>
  <si>
    <t>frais financiers 3991 €</t>
  </si>
  <si>
    <t>Délai 9 jours</t>
  </si>
  <si>
    <t>Groupage</t>
  </si>
  <si>
    <t>10,075 m3</t>
  </si>
  <si>
    <t>/10 semaines</t>
  </si>
  <si>
    <t>3,358 t</t>
  </si>
  <si>
    <t>3,358 kgs x 0,30 € =</t>
  </si>
  <si>
    <t>Passage à quai : 51,20 €</t>
  </si>
  <si>
    <t>Formalités 45,75 €</t>
  </si>
  <si>
    <t>FCR 7,65 €</t>
  </si>
  <si>
    <t>Air</t>
  </si>
  <si>
    <t>2,190 m3</t>
  </si>
  <si>
    <t>semaines</t>
  </si>
  <si>
    <t>365 kgs</t>
  </si>
  <si>
    <t>Cergy / Roissy</t>
  </si>
  <si>
    <t>fret</t>
  </si>
  <si>
    <t>61,80 € m3</t>
  </si>
  <si>
    <t>344,79 € m3</t>
  </si>
  <si>
    <t>110,37 € m3</t>
  </si>
  <si>
    <t>40,62 € m3</t>
  </si>
  <si>
    <t>Par conséquent le volume sera seul évalué dans nos calculs.</t>
  </si>
  <si>
    <t>Le coût de l'aérien est rhédibitoire sur ce type de distance.</t>
  </si>
  <si>
    <t>Coût total A</t>
  </si>
  <si>
    <t>Coût financier B</t>
  </si>
  <si>
    <t>Coût net A+B</t>
  </si>
  <si>
    <t>Valeur</t>
  </si>
  <si>
    <t>Point de décision : le conteneur 40' ainsi que le groupage routier doivent être privilégiés.</t>
  </si>
  <si>
    <t>L'avion est à utiliser en cas de délai impératif inférieur à une semaine</t>
  </si>
  <si>
    <t>CAS Italie &amp; Turquie ROVAULT CORRIGE</t>
  </si>
  <si>
    <t xml:space="preserve"> </t>
  </si>
  <si>
    <t>S'agissant de stock régulier, le wagon et sa lenteur ne pose pas de problèmes particulier sachant que nous sommes à une cadence de 2 wagons jour.</t>
  </si>
  <si>
    <t>le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</si>
</sst>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8" fontId="0" fillId="0" borderId="0" xfId="0" applyNumberFormat="1"/>
    <xf numFmtId="6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" xfId="0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8" fontId="0" fillId="0" borderId="9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9"/>
  <sheetViews>
    <sheetView tabSelected="1" workbookViewId="0">
      <selection activeCell="M30" sqref="M30"/>
    </sheetView>
  </sheetViews>
  <sheetFormatPr baseColWidth="10" defaultRowHeight="14.6" x14ac:dyDescent="0.4"/>
  <cols>
    <col min="2" max="2" width="7.23046875" customWidth="1"/>
    <col min="4" max="4" width="11.69140625" customWidth="1"/>
    <col min="5" max="5" width="15.4609375" customWidth="1"/>
    <col min="6" max="6" width="13.4609375" customWidth="1"/>
    <col min="7" max="7" width="12.84375" bestFit="1" customWidth="1"/>
    <col min="8" max="8" width="7.69140625" customWidth="1"/>
    <col min="9" max="9" width="14.53515625" customWidth="1"/>
    <col min="11" max="11" width="9.69140625" customWidth="1"/>
    <col min="12" max="12" width="14" customWidth="1"/>
    <col min="13" max="13" width="12.84375" bestFit="1" customWidth="1"/>
  </cols>
  <sheetData>
    <row r="2" spans="1:13" x14ac:dyDescent="0.4">
      <c r="A2" s="20" t="s">
        <v>89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4" spans="1:13" x14ac:dyDescent="0.4">
      <c r="A4" t="s">
        <v>0</v>
      </c>
    </row>
    <row r="5" spans="1:13" x14ac:dyDescent="0.4">
      <c r="A5" t="s">
        <v>1</v>
      </c>
      <c r="J5" t="s">
        <v>90</v>
      </c>
    </row>
    <row r="6" spans="1:13" x14ac:dyDescent="0.4">
      <c r="I6" t="s">
        <v>90</v>
      </c>
      <c r="J6">
        <f>14/1.2*3</f>
        <v>35</v>
      </c>
    </row>
    <row r="7" spans="1:13" x14ac:dyDescent="0.4">
      <c r="A7" t="s">
        <v>2</v>
      </c>
    </row>
    <row r="8" spans="1:13" x14ac:dyDescent="0.4">
      <c r="A8" t="s">
        <v>3</v>
      </c>
      <c r="G8" t="s">
        <v>4</v>
      </c>
    </row>
    <row r="9" spans="1:13" x14ac:dyDescent="0.4">
      <c r="C9" t="s">
        <v>81</v>
      </c>
    </row>
    <row r="10" spans="1:13" x14ac:dyDescent="0.4">
      <c r="A10" s="3" t="s">
        <v>5</v>
      </c>
    </row>
    <row r="12" spans="1:13" ht="29.15" x14ac:dyDescent="0.4">
      <c r="A12" s="4" t="s">
        <v>6</v>
      </c>
      <c r="B12" s="6"/>
      <c r="C12" s="4" t="s">
        <v>7</v>
      </c>
      <c r="D12" s="6"/>
      <c r="E12" s="11" t="s">
        <v>8</v>
      </c>
      <c r="F12" s="14" t="s">
        <v>9</v>
      </c>
      <c r="G12" s="14" t="s">
        <v>83</v>
      </c>
      <c r="H12" s="14" t="s">
        <v>10</v>
      </c>
      <c r="I12" s="4" t="s">
        <v>84</v>
      </c>
      <c r="J12" s="5"/>
      <c r="K12" s="6"/>
      <c r="L12" s="11" t="s">
        <v>13</v>
      </c>
      <c r="M12" s="14" t="s">
        <v>85</v>
      </c>
    </row>
    <row r="13" spans="1:13" x14ac:dyDescent="0.4">
      <c r="A13" s="7"/>
      <c r="B13" s="8"/>
      <c r="C13" s="7"/>
      <c r="D13" s="8"/>
      <c r="E13" s="12"/>
      <c r="F13" s="12"/>
      <c r="G13" s="12"/>
      <c r="H13" s="12"/>
      <c r="I13" s="7"/>
      <c r="K13" s="8"/>
      <c r="L13" s="12"/>
      <c r="M13" s="12"/>
    </row>
    <row r="14" spans="1:13" x14ac:dyDescent="0.4">
      <c r="A14" s="7" t="s">
        <v>11</v>
      </c>
      <c r="B14" s="7" t="s">
        <v>90</v>
      </c>
      <c r="C14">
        <f>31*0.8*1.2*2.35</f>
        <v>69.935999999999993</v>
      </c>
      <c r="D14" s="8">
        <f>54598/70</f>
        <v>779.97142857142853</v>
      </c>
      <c r="E14" s="12">
        <v>780</v>
      </c>
      <c r="F14" s="15">
        <v>795</v>
      </c>
      <c r="G14" s="15">
        <f>780*697</f>
        <v>543660</v>
      </c>
      <c r="H14" s="12" t="s">
        <v>12</v>
      </c>
      <c r="I14" s="7">
        <f>(71042000*10*2)/(100*350)</f>
        <v>40595.428571428572</v>
      </c>
      <c r="K14" s="8"/>
      <c r="L14" s="18">
        <v>38565</v>
      </c>
      <c r="M14" s="15">
        <f>G14+L14</f>
        <v>582225</v>
      </c>
    </row>
    <row r="15" spans="1:13" x14ac:dyDescent="0.4">
      <c r="A15" s="7" t="s">
        <v>14</v>
      </c>
      <c r="B15" s="8"/>
      <c r="C15" s="7">
        <f>35*0.8*1.2*2.5</f>
        <v>84</v>
      </c>
      <c r="D15" s="8">
        <f>54598/84</f>
        <v>649.97619047619048</v>
      </c>
      <c r="E15" s="12">
        <v>650</v>
      </c>
      <c r="F15" s="15">
        <v>991</v>
      </c>
      <c r="G15" s="15">
        <f>E15*F15</f>
        <v>644150</v>
      </c>
      <c r="H15" s="12" t="s">
        <v>15</v>
      </c>
      <c r="I15" s="7">
        <f>(71042000*10*1)/(350*100)</f>
        <v>20297.714285714286</v>
      </c>
      <c r="K15" s="8"/>
      <c r="L15" s="18">
        <v>19283</v>
      </c>
      <c r="M15" s="15">
        <f>G15+L15</f>
        <v>663433</v>
      </c>
    </row>
    <row r="16" spans="1:13" x14ac:dyDescent="0.4">
      <c r="A16" s="9" t="s">
        <v>16</v>
      </c>
      <c r="B16" s="10"/>
      <c r="C16" s="9">
        <v>84</v>
      </c>
      <c r="D16" s="10"/>
      <c r="E16" s="13">
        <v>650</v>
      </c>
      <c r="F16" s="16">
        <v>1098</v>
      </c>
      <c r="G16" s="16">
        <f>E16*F16</f>
        <v>713700</v>
      </c>
      <c r="H16" s="13" t="s">
        <v>17</v>
      </c>
      <c r="I16" s="9"/>
      <c r="J16" s="17"/>
      <c r="K16" s="10"/>
      <c r="L16" s="13"/>
      <c r="M16" s="16">
        <v>713700</v>
      </c>
    </row>
    <row r="17" spans="1:12" x14ac:dyDescent="0.4">
      <c r="I17">
        <f>(71042000*10)/(100*350)</f>
        <v>20297.714285714286</v>
      </c>
    </row>
    <row r="18" spans="1:12" x14ac:dyDescent="0.4">
      <c r="A18" s="3" t="s">
        <v>18</v>
      </c>
      <c r="G18">
        <f>54598/79</f>
        <v>691.11392405063293</v>
      </c>
      <c r="K18">
        <f>691*1098</f>
        <v>758718</v>
      </c>
    </row>
    <row r="19" spans="1:12" x14ac:dyDescent="0.4">
      <c r="J19">
        <f>740/350</f>
        <v>2.1142857142857143</v>
      </c>
    </row>
    <row r="20" spans="1:12" x14ac:dyDescent="0.4">
      <c r="A20" t="s">
        <v>91</v>
      </c>
    </row>
    <row r="21" spans="1:12" x14ac:dyDescent="0.4">
      <c r="A21" t="s">
        <v>19</v>
      </c>
    </row>
    <row r="22" spans="1:12" x14ac:dyDescent="0.4">
      <c r="K22" s="3">
        <f>582225/54598</f>
        <v>10.66385215575662</v>
      </c>
      <c r="L22" t="s">
        <v>92</v>
      </c>
    </row>
    <row r="23" spans="1:12" x14ac:dyDescent="0.4">
      <c r="A23" s="3" t="s">
        <v>20</v>
      </c>
    </row>
    <row r="24" spans="1:12" x14ac:dyDescent="0.4">
      <c r="J24">
        <f>1.8*52</f>
        <v>93.600000000000009</v>
      </c>
    </row>
    <row r="25" spans="1:12" x14ac:dyDescent="0.4">
      <c r="A25" t="s">
        <v>21</v>
      </c>
      <c r="C25" t="s">
        <v>22</v>
      </c>
      <c r="D25" t="s">
        <v>23</v>
      </c>
      <c r="E25" t="s">
        <v>24</v>
      </c>
      <c r="L25">
        <f>K26/5460</f>
        <v>218.66666666666666</v>
      </c>
    </row>
    <row r="26" spans="1:12" x14ac:dyDescent="0.4">
      <c r="C26" t="s">
        <v>25</v>
      </c>
      <c r="D26" t="s">
        <v>23</v>
      </c>
      <c r="E26" t="s">
        <v>26</v>
      </c>
      <c r="K26">
        <f>3411.2*350</f>
        <v>1193920</v>
      </c>
      <c r="L26" t="s">
        <v>90</v>
      </c>
    </row>
    <row r="28" spans="1:12" x14ac:dyDescent="0.4">
      <c r="C28" t="s">
        <v>27</v>
      </c>
      <c r="E28" t="s">
        <v>28</v>
      </c>
      <c r="J28">
        <f>910/350</f>
        <v>2.6</v>
      </c>
    </row>
    <row r="30" spans="1:12" x14ac:dyDescent="0.4">
      <c r="A30" t="s">
        <v>29</v>
      </c>
    </row>
    <row r="32" spans="1:12" x14ac:dyDescent="0.4">
      <c r="A32" t="s">
        <v>90</v>
      </c>
      <c r="C32" t="s">
        <v>31</v>
      </c>
      <c r="F32" s="1">
        <v>2729.7</v>
      </c>
      <c r="I32" s="1">
        <v>1249.5899999999999</v>
      </c>
      <c r="K32" t="s">
        <v>34</v>
      </c>
      <c r="L32" s="1">
        <v>4088.47</v>
      </c>
    </row>
    <row r="33" spans="1:12" x14ac:dyDescent="0.4">
      <c r="A33" t="s">
        <v>30</v>
      </c>
      <c r="E33" t="s">
        <v>32</v>
      </c>
      <c r="H33" t="s">
        <v>33</v>
      </c>
    </row>
    <row r="35" spans="1:12" x14ac:dyDescent="0.4">
      <c r="K35" t="s">
        <v>35</v>
      </c>
      <c r="L35" s="2">
        <v>1226541</v>
      </c>
    </row>
    <row r="37" spans="1:12" x14ac:dyDescent="0.4">
      <c r="K37" s="3" t="s">
        <v>36</v>
      </c>
    </row>
    <row r="39" spans="1:12" x14ac:dyDescent="0.4">
      <c r="A39" s="3" t="s">
        <v>37</v>
      </c>
    </row>
    <row r="40" spans="1:12" x14ac:dyDescent="0.4">
      <c r="A40" s="3"/>
      <c r="C40" t="s">
        <v>82</v>
      </c>
    </row>
    <row r="42" spans="1:12" x14ac:dyDescent="0.4">
      <c r="A42" s="19" t="s">
        <v>38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4" spans="1:12" x14ac:dyDescent="0.4">
      <c r="B44" t="s">
        <v>39</v>
      </c>
      <c r="D44" t="s">
        <v>40</v>
      </c>
      <c r="E44" t="s">
        <v>86</v>
      </c>
      <c r="F44" s="2">
        <v>2428000</v>
      </c>
    </row>
    <row r="46" spans="1:12" x14ac:dyDescent="0.4">
      <c r="B46" t="s">
        <v>41</v>
      </c>
      <c r="D46" t="s">
        <v>42</v>
      </c>
      <c r="F46" t="s">
        <v>43</v>
      </c>
    </row>
    <row r="47" spans="1:12" x14ac:dyDescent="0.4">
      <c r="A47" t="s">
        <v>54</v>
      </c>
      <c r="D47" t="s">
        <v>46</v>
      </c>
      <c r="F47" t="s">
        <v>47</v>
      </c>
      <c r="J47" t="s">
        <v>50</v>
      </c>
      <c r="L47" s="3" t="s">
        <v>51</v>
      </c>
    </row>
    <row r="48" spans="1:12" x14ac:dyDescent="0.4">
      <c r="A48" t="s">
        <v>44</v>
      </c>
      <c r="B48" t="s">
        <v>45</v>
      </c>
      <c r="D48" t="s">
        <v>48</v>
      </c>
      <c r="F48" t="s">
        <v>49</v>
      </c>
      <c r="K48" s="1">
        <v>1514.7</v>
      </c>
      <c r="L48" s="1">
        <v>107543.7</v>
      </c>
    </row>
    <row r="49" spans="1:13" x14ac:dyDescent="0.4">
      <c r="A49" t="s">
        <v>52</v>
      </c>
      <c r="B49" t="s">
        <v>53</v>
      </c>
      <c r="D49" t="s">
        <v>55</v>
      </c>
      <c r="F49" t="s">
        <v>56</v>
      </c>
      <c r="K49" s="1">
        <v>2356.5</v>
      </c>
      <c r="L49" s="1">
        <v>77764.5</v>
      </c>
      <c r="M49" s="3" t="s">
        <v>80</v>
      </c>
    </row>
    <row r="50" spans="1:13" x14ac:dyDescent="0.4">
      <c r="A50" s="3" t="s">
        <v>57</v>
      </c>
      <c r="J50" t="s">
        <v>60</v>
      </c>
      <c r="L50" t="s">
        <v>61</v>
      </c>
    </row>
    <row r="51" spans="1:13" x14ac:dyDescent="0.4">
      <c r="B51" t="s">
        <v>58</v>
      </c>
      <c r="D51" t="s">
        <v>59</v>
      </c>
      <c r="J51" s="2">
        <v>3964</v>
      </c>
      <c r="L51" s="2">
        <v>118920</v>
      </c>
    </row>
    <row r="52" spans="1:13" x14ac:dyDescent="0.4">
      <c r="K52" t="s">
        <v>62</v>
      </c>
    </row>
    <row r="53" spans="1:13" x14ac:dyDescent="0.4">
      <c r="L53" s="3" t="s">
        <v>77</v>
      </c>
    </row>
    <row r="54" spans="1:13" x14ac:dyDescent="0.4">
      <c r="A54" s="3" t="s">
        <v>63</v>
      </c>
    </row>
    <row r="55" spans="1:13" x14ac:dyDescent="0.4">
      <c r="B55" t="s">
        <v>64</v>
      </c>
      <c r="E55" t="s">
        <v>65</v>
      </c>
      <c r="G55" t="s">
        <v>66</v>
      </c>
    </row>
    <row r="56" spans="1:13" x14ac:dyDescent="0.4">
      <c r="B56" t="s">
        <v>67</v>
      </c>
      <c r="D56" s="1">
        <v>1007.4</v>
      </c>
    </row>
    <row r="57" spans="1:13" x14ac:dyDescent="0.4">
      <c r="D57" t="s">
        <v>68</v>
      </c>
      <c r="F57" t="s">
        <v>69</v>
      </c>
      <c r="H57" t="s">
        <v>70</v>
      </c>
    </row>
    <row r="58" spans="1:13" x14ac:dyDescent="0.4">
      <c r="I58" t="s">
        <v>51</v>
      </c>
      <c r="J58" s="2">
        <v>1112</v>
      </c>
      <c r="L58" s="2">
        <v>11120</v>
      </c>
    </row>
    <row r="59" spans="1:13" x14ac:dyDescent="0.4">
      <c r="L59" s="3" t="s">
        <v>79</v>
      </c>
    </row>
    <row r="60" spans="1:13" x14ac:dyDescent="0.4">
      <c r="A60" s="3" t="s">
        <v>71</v>
      </c>
    </row>
    <row r="61" spans="1:13" x14ac:dyDescent="0.4">
      <c r="B61" t="s">
        <v>72</v>
      </c>
      <c r="E61" t="s">
        <v>73</v>
      </c>
      <c r="G61" t="s">
        <v>74</v>
      </c>
    </row>
    <row r="63" spans="1:13" x14ac:dyDescent="0.4">
      <c r="B63" t="s">
        <v>75</v>
      </c>
      <c r="D63" s="1">
        <v>25.18</v>
      </c>
    </row>
    <row r="64" spans="1:13" x14ac:dyDescent="0.4">
      <c r="B64" t="s">
        <v>76</v>
      </c>
      <c r="D64" s="2">
        <v>730</v>
      </c>
    </row>
    <row r="66" spans="3:12" x14ac:dyDescent="0.4">
      <c r="D66" s="1">
        <v>755.18</v>
      </c>
      <c r="I66" t="s">
        <v>51</v>
      </c>
      <c r="L66" s="1">
        <v>34738.28</v>
      </c>
    </row>
    <row r="67" spans="3:12" x14ac:dyDescent="0.4">
      <c r="L67" s="3" t="s">
        <v>78</v>
      </c>
    </row>
    <row r="68" spans="3:12" x14ac:dyDescent="0.4">
      <c r="C68" s="3" t="s">
        <v>87</v>
      </c>
    </row>
    <row r="69" spans="3:12" x14ac:dyDescent="0.4">
      <c r="C69" s="3" t="s">
        <v>88</v>
      </c>
    </row>
  </sheetData>
  <mergeCells count="2">
    <mergeCell ref="A42:L42"/>
    <mergeCell ref="A2:K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GAUTHIER</dc:creator>
  <cp:lastModifiedBy>Frederic Gauthier</cp:lastModifiedBy>
  <cp:lastPrinted>2021-03-16T19:29:02Z</cp:lastPrinted>
  <dcterms:created xsi:type="dcterms:W3CDTF">2012-11-21T12:30:03Z</dcterms:created>
  <dcterms:modified xsi:type="dcterms:W3CDTF">2026-04-10T11:21:35Z</dcterms:modified>
</cp:coreProperties>
</file>